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FST-User\Desktop\"/>
    </mc:Choice>
  </mc:AlternateContent>
  <xr:revisionPtr revIDLastSave="0" documentId="13_ncr:1_{F2DC3642-A090-45C4-A1AB-55532F1D13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EDLOŽAK" sheetId="7" r:id="rId1"/>
  </sheets>
  <definedNames>
    <definedName name="_xlnm.Print_Titles" localSheetId="0">PREDLOŽAK!$10:$10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7" l="1"/>
  <c r="D84" i="7" s="1"/>
  <c r="D86" i="7"/>
  <c r="D71" i="7"/>
  <c r="D75" i="7"/>
  <c r="D70" i="7"/>
  <c r="D47" i="7"/>
  <c r="D34" i="7"/>
  <c r="D23" i="7"/>
  <c r="C80" i="7" l="1"/>
  <c r="C112" i="7" l="1"/>
  <c r="C23" i="7"/>
  <c r="C33" i="7"/>
  <c r="C84" i="7"/>
  <c r="C47" i="7"/>
  <c r="C59" i="7"/>
  <c r="C66" i="7"/>
  <c r="C60" i="7" s="1"/>
  <c r="C70" i="7"/>
  <c r="C53" i="7"/>
  <c r="C29" i="7"/>
  <c r="C25" i="7"/>
  <c r="C24" i="7"/>
  <c r="C111" i="7" l="1"/>
  <c r="D111" i="7"/>
  <c r="F111" i="7"/>
  <c r="G111" i="7"/>
  <c r="E111" i="7"/>
  <c r="F53" i="7" l="1"/>
  <c r="G53" i="7"/>
  <c r="E53" i="7"/>
  <c r="E45" i="7"/>
  <c r="E43" i="7"/>
  <c r="E36" i="7"/>
  <c r="E41" i="7" s="1"/>
  <c r="F45" i="7"/>
  <c r="G45" i="7"/>
  <c r="G109" i="7"/>
  <c r="F109" i="7"/>
  <c r="E109" i="7"/>
  <c r="D109" i="7"/>
  <c r="G105" i="7"/>
  <c r="G99" i="7" s="1"/>
  <c r="F105" i="7"/>
  <c r="F99" i="7" s="1"/>
  <c r="E105" i="7"/>
  <c r="E99" i="7" s="1"/>
  <c r="D105" i="7"/>
  <c r="C105" i="7"/>
  <c r="F70" i="7"/>
  <c r="G70" i="7"/>
  <c r="E70" i="7"/>
  <c r="D45" i="7"/>
  <c r="C45" i="7"/>
  <c r="G41" i="7"/>
  <c r="G34" i="7" s="1"/>
  <c r="F41" i="7"/>
  <c r="F34" i="7" s="1"/>
  <c r="D41" i="7"/>
  <c r="C41" i="7"/>
  <c r="F29" i="7"/>
  <c r="G29" i="7"/>
  <c r="E29" i="7"/>
  <c r="E34" i="7" l="1"/>
  <c r="G79" i="7"/>
  <c r="F79" i="7"/>
  <c r="E79" i="7"/>
  <c r="D79" i="7"/>
  <c r="C79" i="7"/>
  <c r="E75" i="7"/>
  <c r="C75" i="7"/>
  <c r="G75" i="7"/>
  <c r="F75" i="7"/>
  <c r="D33" i="7"/>
  <c r="E33" i="7"/>
  <c r="E23" i="7" s="1"/>
  <c r="F33" i="7"/>
  <c r="F23" i="7" s="1"/>
  <c r="G33" i="7"/>
  <c r="G23" i="7" s="1"/>
  <c r="E71" i="7" l="1"/>
  <c r="D66" i="7"/>
  <c r="D60" i="7" s="1"/>
  <c r="F84" i="7"/>
  <c r="G84" i="7"/>
  <c r="E84" i="7"/>
  <c r="G88" i="7"/>
  <c r="E88" i="7"/>
  <c r="D88" i="7"/>
  <c r="D80" i="7" s="1"/>
  <c r="D112" i="7" l="1"/>
  <c r="D93" i="7"/>
  <c r="C97" i="7"/>
  <c r="C93" i="7"/>
  <c r="C89" i="7" s="1"/>
  <c r="C88" i="7"/>
  <c r="D57" i="7"/>
  <c r="D29" i="7"/>
  <c r="G97" i="7"/>
  <c r="F97" i="7"/>
  <c r="E97" i="7"/>
  <c r="D97" i="7"/>
  <c r="D89" i="7" s="1"/>
  <c r="F57" i="7"/>
  <c r="F47" i="7" s="1"/>
  <c r="G57" i="7"/>
  <c r="G47" i="7" s="1"/>
  <c r="E57" i="7"/>
  <c r="E47" i="7" s="1"/>
  <c r="D53" i="7" l="1"/>
  <c r="E66" i="7" l="1"/>
  <c r="E60" i="7" s="1"/>
  <c r="E112" i="7" s="1"/>
  <c r="F66" i="7"/>
  <c r="F60" i="7" s="1"/>
  <c r="F112" i="7" s="1"/>
  <c r="G66" i="7"/>
  <c r="G60" i="7" s="1"/>
  <c r="G112" i="7" s="1"/>
</calcChain>
</file>

<file path=xl/sharedStrings.xml><?xml version="1.0" encoding="utf-8"?>
<sst xmlns="http://schemas.openxmlformats.org/spreadsheetml/2006/main" count="165" uniqueCount="54">
  <si>
    <t>Opći prihodi i primici</t>
  </si>
  <si>
    <t>PROGRAMSKO FINANCIRANJE JAVNIH VISOKIH UČILIŠTA</t>
  </si>
  <si>
    <t>Ostali prihodi za posebne namjene</t>
  </si>
  <si>
    <t>Pomoći EU</t>
  </si>
  <si>
    <t>Ostale pomoći</t>
  </si>
  <si>
    <t>Donacije</t>
  </si>
  <si>
    <t>31</t>
  </si>
  <si>
    <t>Vlastiti prihodi</t>
  </si>
  <si>
    <t>32</t>
  </si>
  <si>
    <t>34</t>
  </si>
  <si>
    <t>37</t>
  </si>
  <si>
    <t>41</t>
  </si>
  <si>
    <t>42</t>
  </si>
  <si>
    <t>38</t>
  </si>
  <si>
    <t>45</t>
  </si>
  <si>
    <t>II. POSEBNI DIO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</si>
  <si>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</si>
  <si>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</si>
  <si>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</si>
  <si>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</si>
  <si>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</si>
  <si>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</si>
  <si>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</si>
  <si>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Rashodi za nabavu neproizvedene dugotrajne imovine</t>
  </si>
  <si>
    <t>3705</t>
  </si>
  <si>
    <t>VISOKO OBRAZOVANJE</t>
  </si>
  <si>
    <t>61</t>
  </si>
  <si>
    <t>RKP - NAZIV PRORAČUNSKOG KORISNIKA: 22460 POMORSKI FAKULTET</t>
  </si>
  <si>
    <t>OSOBA ZA KONTAKTIRANJE: Ana Borzić, 021 619-491: aborzic@pfst.hr</t>
  </si>
  <si>
    <t>Prihodi za posebne namjene</t>
  </si>
  <si>
    <t>SVEUČILIŠTE U SPLITU,
POMORSKI FAKULTET</t>
  </si>
  <si>
    <t>Rashodi poslovanja</t>
  </si>
  <si>
    <t>Rashodi za nabavu nefinancijske imovine</t>
  </si>
  <si>
    <t>MJESTO I DATUM: Split, 20.10.2025.</t>
  </si>
  <si>
    <t>FINANCIJSKI PLAN 
ZA 2026. I PROJEKCIJE ZA 2027. i 2028. GODINU</t>
  </si>
  <si>
    <t>IZVRŠENJE
2024.</t>
  </si>
  <si>
    <t>TEKUĆI PLAN
2025.</t>
  </si>
  <si>
    <t>PLAN 
ZA 2026.</t>
  </si>
  <si>
    <t>PROJEKCIJA 
ZA 2027.</t>
  </si>
  <si>
    <t>PROJEKCIJA 
ZA 2028.</t>
  </si>
  <si>
    <t>A111111</t>
  </si>
  <si>
    <t>A222222</t>
  </si>
  <si>
    <t>PROGRAMSKO I OSTALO FINANCIRANJESVEUČILIŠTA U SPLITU
 - IZ EVIDENCIJSKIH PRIHODA</t>
  </si>
  <si>
    <t>Mehanizam za oporavak i otpornost</t>
  </si>
  <si>
    <t>Fond solidarnosti Europske unije - potres</t>
  </si>
  <si>
    <t>Europski fond za regionalni razvoj</t>
  </si>
  <si>
    <t>Ostale darovnice</t>
  </si>
  <si>
    <t>A444444</t>
  </si>
  <si>
    <t>PROGRAM PREKOGRANIČNE SURADNJE UPRAVLJAČKO TIJELO IZ INOZEMSTVA</t>
  </si>
  <si>
    <t>Pomoći dane u inozemstvo i unutar općeg proračuna</t>
  </si>
  <si>
    <t>UKUPNO RASHODI (3+4)</t>
  </si>
  <si>
    <t>UKUPNO PRIHODI (6+7)</t>
  </si>
  <si>
    <t>Izdaci za dane zajmove i jamčevne pologe</t>
  </si>
  <si>
    <t>Izdaci za financijsku imovinu i otplate zajmova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</si>
</sst>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3" fillId="21" borderId="4" applyProtection="0">
      <alignment vertical="center"/>
    </xf>
    <xf numFmtId="4" fontId="13" fillId="21" borderId="4" applyNumberFormat="0" applyProtection="0">
      <alignment horizontal="left" vertical="center" indent="1"/>
    </xf>
    <xf numFmtId="4" fontId="13" fillId="22" borderId="4" applyNumberFormat="0" applyProtection="0">
      <alignment horizontal="right" vertical="center"/>
    </xf>
    <xf numFmtId="4" fontId="13" fillId="5" borderId="4" applyNumberFormat="0" applyProtection="0">
      <alignment horizontal="left" vertical="center" indent="1"/>
    </xf>
    <xf numFmtId="4" fontId="13" fillId="23" borderId="4" applyNumberFormat="0" applyProtection="0">
      <alignment vertical="center"/>
    </xf>
    <xf numFmtId="0" fontId="13" fillId="24" borderId="4" applyNumberFormat="0" applyProtection="0">
      <alignment horizontal="left" vertical="center" indent="1"/>
    </xf>
    <xf numFmtId="0" fontId="13" fillId="25" borderId="4" applyNumberFormat="0" applyProtection="0">
      <alignment horizontal="left" vertical="center" indent="1"/>
    </xf>
    <xf numFmtId="0" fontId="13" fillId="2" borderId="4" applyNumberFormat="0" applyProtection="0">
      <alignment horizontal="left" vertical="center" wrapText="1" indent="1"/>
    </xf>
    <xf numFmtId="0" fontId="13" fillId="26" borderId="4" applyNumberFormat="0" applyProtection="0">
      <alignment horizontal="left" vertical="center" indent="1"/>
    </xf>
    <xf numFmtId="4" fontId="13" fillId="0" borderId="4" applyNumberFormat="0" applyProtection="0">
      <alignment horizontal="right" vertical="center"/>
    </xf>
    <xf numFmtId="4" fontId="13" fillId="21" borderId="4" applyNumberFormat="0" applyProtection="0">
      <alignment horizontal="left" vertical="center" indent="1"/>
    </xf>
  </cellStyleXfs>
  <cellXfs count="36">
    <xf numFmtId="0" fontId="0" fillId="0" borderId="0" xfId="0"/>
    <xf numFmtId="0" fontId="13" fillId="0" borderId="4" xfId="49" quotePrefix="1" applyFill="1">
      <alignment horizontal="left" vertical="center" indent="1"/>
    </xf>
    <xf numFmtId="0" fontId="13" fillId="0" borderId="4" xfId="49" quotePrefix="1" applyFill="1" applyAlignment="1">
      <alignment horizontal="left" vertical="center" indent="7"/>
    </xf>
    <xf numFmtId="3" fontId="13" fillId="0" borderId="4" xfId="50" applyNumberFormat="1" applyFill="1">
      <alignment horizontal="right" vertical="center"/>
    </xf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0" borderId="4" xfId="49" quotePrefix="1" applyFill="1" applyAlignment="1">
      <alignment horizontal="left" vertical="center" indent="9"/>
    </xf>
    <xf numFmtId="0" fontId="16" fillId="0" borderId="4" xfId="49" quotePrefix="1" applyFont="1" applyFill="1" applyAlignment="1">
      <alignment horizontal="left" vertical="center" indent="5"/>
    </xf>
    <xf numFmtId="3" fontId="0" fillId="0" borderId="0" xfId="0" applyNumberFormat="1" applyFill="1"/>
    <xf numFmtId="0" fontId="13" fillId="27" borderId="4" xfId="49" quotePrefix="1" applyFill="1" applyAlignment="1">
      <alignment horizontal="left" vertical="center" indent="7"/>
    </xf>
    <xf numFmtId="0" fontId="13" fillId="27" borderId="4" xfId="49" quotePrefix="1" applyFill="1">
      <alignment horizontal="left" vertical="center" indent="1"/>
    </xf>
    <xf numFmtId="0" fontId="1" fillId="28" borderId="5" xfId="6" quotePrefix="1" applyFont="1" applyFill="1" applyBorder="1" applyAlignment="1">
      <alignment horizontal="left" vertical="center" indent="4"/>
    </xf>
    <xf numFmtId="0" fontId="1" fillId="28" borderId="5" xfId="6" quotePrefix="1" applyFont="1" applyFill="1" applyBorder="1" applyAlignment="1">
      <alignment horizontal="left" vertical="center" indent="1"/>
    </xf>
    <xf numFmtId="0" fontId="16" fillId="28" borderId="4" xfId="49" quotePrefix="1" applyFont="1" applyFill="1" applyAlignment="1">
      <alignment horizontal="left" vertical="center" indent="5"/>
    </xf>
    <xf numFmtId="0" fontId="16" fillId="28" borderId="4" xfId="49" quotePrefix="1" applyFont="1" applyFill="1">
      <alignment horizontal="left" vertical="center" indent="1"/>
    </xf>
    <xf numFmtId="0" fontId="16" fillId="0" borderId="4" xfId="49" quotePrefix="1" applyFont="1" applyFill="1" applyAlignment="1">
      <alignment horizontal="left" vertical="center" wrapText="1" indent="1"/>
    </xf>
    <xf numFmtId="3" fontId="13" fillId="29" borderId="4" xfId="50" applyNumberFormat="1" applyFill="1">
      <alignment horizontal="right" vertical="center"/>
    </xf>
    <xf numFmtId="0" fontId="14" fillId="0" borderId="3" xfId="0" quotePrefix="1" applyFont="1" applyFill="1" applyBorder="1" applyAlignment="1">
      <alignment horizontal="left" vertical="center" wrapText="1"/>
    </xf>
    <xf numFmtId="0" fontId="16" fillId="0" borderId="4" xfId="49" quotePrefix="1" applyFont="1" applyFill="1" applyAlignment="1">
      <alignment horizontal="right" vertical="center"/>
    </xf>
    <xf numFmtId="0" fontId="16" fillId="29" borderId="4" xfId="49" quotePrefix="1" applyFont="1" applyFill="1">
      <alignment horizontal="left" vertical="center" indent="1"/>
    </xf>
    <xf numFmtId="3" fontId="16" fillId="27" borderId="4" xfId="50" applyNumberFormat="1" applyFont="1" applyFill="1">
      <alignment horizontal="right" vertical="center"/>
    </xf>
    <xf numFmtId="0" fontId="17" fillId="0" borderId="9" xfId="2" quotePrefix="1" applyNumberFormat="1" applyFont="1" applyFill="1" applyBorder="1" applyAlignment="1">
      <alignment horizontal="left" vertical="center" indent="1" justifyLastLine="1"/>
    </xf>
    <xf numFmtId="0" fontId="16" fillId="28" borderId="4" xfId="49" quotePrefix="1" applyFont="1" applyFill="1" applyAlignment="1">
      <alignment horizontal="left" vertical="center" wrapText="1" indent="1"/>
    </xf>
    <xf numFmtId="3" fontId="16" fillId="29" borderId="4" xfId="50" applyNumberFormat="1" applyFont="1" applyFill="1">
      <alignment horizontal="right" vertical="center"/>
    </xf>
    <xf numFmtId="3" fontId="17" fillId="29" borderId="4" xfId="50" applyNumberFormat="1" applyFont="1" applyFill="1">
      <alignment horizontal="right" vertical="center"/>
    </xf>
    <xf numFmtId="0" fontId="16" fillId="30" borderId="4" xfId="49" quotePrefix="1" applyFont="1" applyFill="1" applyAlignment="1">
      <alignment horizontal="right" vertical="center" indent="1"/>
    </xf>
    <xf numFmtId="3" fontId="13" fillId="0" borderId="6" xfId="50" applyNumberForma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5" fillId="0" borderId="0" xfId="0" applyFont="1" applyFill="1" applyAlignment="1">
      <alignment horizontal="center" wrapText="1"/>
    </xf>
    <xf numFmtId="0" fontId="0" fillId="0" borderId="0" xfId="0" applyAlignment="1"/>
    <xf numFmtId="3" fontId="13" fillId="28" borderId="6" xfId="50" applyNumberFormat="1" applyFill="1" applyBorder="1" applyAlignment="1">
      <alignment horizontal="right" vertical="center"/>
    </xf>
  </cellXfs>
  <cellStyles count="52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1" xr:uid="{4A9F5837-4CE8-47E0-8B07-B4A20294711E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2"/>
  <sheetViews>
    <sheetView tabSelected="1" workbookViewId="0">
      <pane xSplit="2" ySplit="10" topLeftCell="C56" activePane="bottomRight" state="frozen"/>
      <selection pane="topRight" activeCell="C1" sqref="C1"/>
      <selection pane="bottomLeft" activeCell="A3" sqref="A3"/>
      <selection pane="bottomRight" activeCell="F112" sqref="F112"/>
    </sheetView>
  </sheetViews>
  <sheetFormatPr defaultRowHeight="15" x14ac:dyDescent="0.25"/>
  <cols>
    <col min="1" max="1" width="17.28515625" style="6" customWidth="1"/>
    <col min="2" max="2" width="51.42578125" style="6" customWidth="1"/>
    <col min="3" max="7" width="13.28515625" style="6" customWidth="1"/>
    <col min="9" max="9" width="10" bestFit="1" customWidth="1"/>
    <col min="10" max="10" width="10" style="6" bestFit="1" customWidth="1"/>
    <col min="11" max="16384" width="9.140625" style="6"/>
  </cols>
  <sheetData>
    <row r="2" spans="1:10" x14ac:dyDescent="0.25">
      <c r="A2" s="6" t="s">
        <v>27</v>
      </c>
    </row>
    <row r="3" spans="1:10" x14ac:dyDescent="0.25">
      <c r="A3" s="6" t="s">
        <v>33</v>
      </c>
    </row>
    <row r="4" spans="1:10" x14ac:dyDescent="0.25">
      <c r="A4" s="6" t="s">
        <v>28</v>
      </c>
    </row>
    <row r="6" spans="1:10" ht="30" customHeight="1" x14ac:dyDescent="0.25">
      <c r="B6" s="30" t="s">
        <v>34</v>
      </c>
      <c r="C6" s="31"/>
      <c r="D6" s="31"/>
      <c r="E6" s="32"/>
      <c r="F6" s="32"/>
    </row>
    <row r="7" spans="1:10" ht="21.75" customHeight="1" x14ac:dyDescent="0.25">
      <c r="B7" s="33" t="s">
        <v>15</v>
      </c>
      <c r="C7" s="34"/>
      <c r="D7" s="34"/>
      <c r="E7" s="34"/>
      <c r="F7" s="34"/>
    </row>
    <row r="10" spans="1:10" ht="38.25" x14ac:dyDescent="0.25">
      <c r="A10" s="4">
        <v>22406</v>
      </c>
      <c r="B10" s="18" t="s">
        <v>30</v>
      </c>
      <c r="C10" s="4" t="s">
        <v>35</v>
      </c>
      <c r="D10" s="4" t="s">
        <v>36</v>
      </c>
      <c r="E10" s="5" t="s">
        <v>37</v>
      </c>
      <c r="F10" s="5" t="s">
        <v>38</v>
      </c>
      <c r="G10" s="5" t="s">
        <v>39</v>
      </c>
    </row>
    <row r="11" spans="1:10" x14ac:dyDescent="0.25">
      <c r="A11" s="2">
        <v>11</v>
      </c>
      <c r="B11" s="1" t="s">
        <v>0</v>
      </c>
      <c r="C11" s="3">
        <v>4605574.41</v>
      </c>
      <c r="D11" s="3">
        <v>5465867</v>
      </c>
      <c r="E11" s="3">
        <v>5313899</v>
      </c>
      <c r="F11" s="3">
        <v>5251958</v>
      </c>
      <c r="G11" s="3">
        <v>5270883</v>
      </c>
    </row>
    <row r="12" spans="1:10" x14ac:dyDescent="0.25">
      <c r="A12" s="2">
        <v>31</v>
      </c>
      <c r="B12" s="1" t="s">
        <v>7</v>
      </c>
      <c r="C12" s="3">
        <v>461736.39</v>
      </c>
      <c r="D12" s="3">
        <v>283600</v>
      </c>
      <c r="E12" s="3">
        <v>557935</v>
      </c>
      <c r="F12" s="3">
        <v>557935</v>
      </c>
      <c r="G12" s="3">
        <v>557935</v>
      </c>
      <c r="J12" s="9"/>
    </row>
    <row r="13" spans="1:10" x14ac:dyDescent="0.25">
      <c r="A13" s="2">
        <v>43</v>
      </c>
      <c r="B13" s="1" t="s">
        <v>2</v>
      </c>
      <c r="C13" s="3">
        <v>509072.73</v>
      </c>
      <c r="D13" s="3">
        <v>850200</v>
      </c>
      <c r="E13" s="3">
        <v>490489</v>
      </c>
      <c r="F13" s="3">
        <v>490489</v>
      </c>
      <c r="G13" s="3">
        <v>490489</v>
      </c>
      <c r="J13" s="9"/>
    </row>
    <row r="14" spans="1:10" x14ac:dyDescent="0.25">
      <c r="A14" s="2">
        <v>51</v>
      </c>
      <c r="B14" s="1" t="s">
        <v>3</v>
      </c>
      <c r="C14" s="3">
        <v>0</v>
      </c>
      <c r="D14" s="3">
        <v>24277</v>
      </c>
      <c r="E14" s="3">
        <v>8340</v>
      </c>
      <c r="F14" s="3">
        <v>0</v>
      </c>
      <c r="G14" s="3">
        <v>0</v>
      </c>
      <c r="J14" s="9"/>
    </row>
    <row r="15" spans="1:10" x14ac:dyDescent="0.25">
      <c r="A15" s="2">
        <v>52</v>
      </c>
      <c r="B15" s="1" t="s">
        <v>4</v>
      </c>
      <c r="C15" s="3">
        <v>172719.52</v>
      </c>
      <c r="D15" s="3">
        <v>239304</v>
      </c>
      <c r="E15" s="3">
        <v>0</v>
      </c>
      <c r="F15" s="3">
        <v>0</v>
      </c>
      <c r="G15" s="3">
        <v>0</v>
      </c>
    </row>
    <row r="16" spans="1:10" x14ac:dyDescent="0.25">
      <c r="A16" s="2">
        <v>53</v>
      </c>
      <c r="B16" s="22" t="s">
        <v>46</v>
      </c>
      <c r="C16" s="3">
        <v>0</v>
      </c>
      <c r="D16" s="3">
        <v>0</v>
      </c>
      <c r="E16" s="3">
        <v>205681</v>
      </c>
      <c r="F16" s="3">
        <v>16493</v>
      </c>
      <c r="G16" s="3">
        <v>0</v>
      </c>
    </row>
    <row r="17" spans="1:12" x14ac:dyDescent="0.25">
      <c r="A17" s="2">
        <v>61</v>
      </c>
      <c r="B17" s="1" t="s">
        <v>5</v>
      </c>
      <c r="C17" s="3">
        <v>45109.06</v>
      </c>
      <c r="D17" s="3">
        <v>16285</v>
      </c>
      <c r="E17" s="3">
        <v>0</v>
      </c>
      <c r="F17" s="3">
        <v>0</v>
      </c>
      <c r="G17" s="3">
        <v>0</v>
      </c>
    </row>
    <row r="18" spans="1:12" x14ac:dyDescent="0.25">
      <c r="A18" s="2">
        <v>581</v>
      </c>
      <c r="B18" s="1" t="s">
        <v>43</v>
      </c>
      <c r="C18" s="3">
        <v>0</v>
      </c>
      <c r="D18" s="3">
        <v>0</v>
      </c>
      <c r="E18" s="3">
        <v>418819</v>
      </c>
      <c r="F18" s="3">
        <v>270334</v>
      </c>
      <c r="G18" s="3">
        <v>265827</v>
      </c>
    </row>
    <row r="19" spans="1:12" x14ac:dyDescent="0.25">
      <c r="A19" s="2">
        <v>5761</v>
      </c>
      <c r="B19" s="1" t="s">
        <v>44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12" x14ac:dyDescent="0.25">
      <c r="A20" s="2">
        <v>563</v>
      </c>
      <c r="B20" s="1" t="s">
        <v>45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12" x14ac:dyDescent="0.25">
      <c r="A21" s="12" t="s">
        <v>24</v>
      </c>
      <c r="B21" s="13" t="s">
        <v>25</v>
      </c>
      <c r="C21" s="35"/>
      <c r="D21" s="28"/>
      <c r="E21" s="28"/>
      <c r="F21" s="28"/>
      <c r="G21" s="29"/>
    </row>
    <row r="22" spans="1:12" x14ac:dyDescent="0.25">
      <c r="A22" s="14" t="s">
        <v>40</v>
      </c>
      <c r="B22" s="15" t="s">
        <v>1</v>
      </c>
      <c r="C22" s="35"/>
      <c r="D22" s="28"/>
      <c r="E22" s="28"/>
      <c r="F22" s="28"/>
      <c r="G22" s="29"/>
    </row>
    <row r="23" spans="1:12" x14ac:dyDescent="0.25">
      <c r="A23" s="10">
        <v>11</v>
      </c>
      <c r="B23" s="11" t="s">
        <v>0</v>
      </c>
      <c r="C23" s="21">
        <f>C29+C33</f>
        <v>4681543.4399999995</v>
      </c>
      <c r="D23" s="21">
        <f>D29+D33</f>
        <v>5472807</v>
      </c>
      <c r="E23" s="21">
        <f>E29+E33</f>
        <v>5313899</v>
      </c>
      <c r="F23" s="21">
        <f t="shared" ref="F23:G23" si="0">F29+F33</f>
        <v>5251958</v>
      </c>
      <c r="G23" s="21">
        <f t="shared" si="0"/>
        <v>5270883</v>
      </c>
      <c r="J23"/>
      <c r="K23"/>
      <c r="L23" s="9"/>
    </row>
    <row r="24" spans="1:12" x14ac:dyDescent="0.25">
      <c r="A24" s="7" t="s">
        <v>6</v>
      </c>
      <c r="B24" s="1" t="s">
        <v>17</v>
      </c>
      <c r="C24" s="3">
        <f>4084406.92+77656.68</f>
        <v>4162063.6</v>
      </c>
      <c r="D24" s="3">
        <v>5079657</v>
      </c>
      <c r="E24" s="3">
        <v>4751568</v>
      </c>
      <c r="F24" s="3">
        <v>4710037</v>
      </c>
      <c r="G24" s="3">
        <v>4709467</v>
      </c>
      <c r="J24"/>
      <c r="K24"/>
    </row>
    <row r="25" spans="1:12" x14ac:dyDescent="0.25">
      <c r="A25" s="7" t="s">
        <v>8</v>
      </c>
      <c r="B25" s="1" t="s">
        <v>16</v>
      </c>
      <c r="C25" s="3">
        <f>47103.65+427811.66</f>
        <v>474915.31</v>
      </c>
      <c r="D25" s="3">
        <v>361723</v>
      </c>
      <c r="E25" s="3">
        <v>538207</v>
      </c>
      <c r="F25" s="3">
        <v>529591</v>
      </c>
      <c r="G25" s="3">
        <v>548616</v>
      </c>
      <c r="J25"/>
      <c r="K25"/>
    </row>
    <row r="26" spans="1:12" x14ac:dyDescent="0.25">
      <c r="A26" s="7">
        <v>34</v>
      </c>
      <c r="B26" s="1" t="s">
        <v>18</v>
      </c>
      <c r="C26" s="3">
        <v>1735.93</v>
      </c>
      <c r="D26" s="3"/>
      <c r="E26" s="3">
        <v>2864</v>
      </c>
      <c r="F26" s="3">
        <v>3007</v>
      </c>
      <c r="G26" s="3">
        <v>3500</v>
      </c>
      <c r="J26"/>
      <c r="K26"/>
    </row>
    <row r="27" spans="1:12" x14ac:dyDescent="0.25">
      <c r="A27" s="7">
        <v>37</v>
      </c>
      <c r="B27" s="1" t="s">
        <v>19</v>
      </c>
      <c r="C27" s="3">
        <v>1156.42</v>
      </c>
      <c r="D27" s="3"/>
      <c r="E27" s="3">
        <v>1260</v>
      </c>
      <c r="F27" s="3">
        <v>1323</v>
      </c>
      <c r="G27" s="3">
        <v>1300</v>
      </c>
      <c r="J27"/>
      <c r="K27"/>
    </row>
    <row r="28" spans="1:12" x14ac:dyDescent="0.25">
      <c r="A28" s="7" t="s">
        <v>13</v>
      </c>
      <c r="B28" s="1" t="s">
        <v>22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J28"/>
      <c r="K28"/>
    </row>
    <row r="29" spans="1:12" x14ac:dyDescent="0.25">
      <c r="A29" s="19">
        <v>3</v>
      </c>
      <c r="B29" s="20" t="s">
        <v>31</v>
      </c>
      <c r="C29" s="17">
        <f>C24+C25+C26+C27</f>
        <v>4639871.26</v>
      </c>
      <c r="D29" s="17">
        <f>D24+D25+D28</f>
        <v>5441380</v>
      </c>
      <c r="E29" s="17">
        <f>E24+E25+E26+E27+E28</f>
        <v>5293899</v>
      </c>
      <c r="F29" s="17">
        <f>F24+F25+F26+F27+F28</f>
        <v>5243958</v>
      </c>
      <c r="G29" s="17">
        <f t="shared" ref="G29" si="1">G24+G25+G26+G27+G28</f>
        <v>5262883</v>
      </c>
      <c r="J29"/>
      <c r="K29"/>
    </row>
    <row r="30" spans="1:12" x14ac:dyDescent="0.25">
      <c r="A30" s="7">
        <v>41</v>
      </c>
      <c r="B30" s="1" t="s">
        <v>23</v>
      </c>
      <c r="C30" s="3">
        <v>15216.36</v>
      </c>
      <c r="D30" s="3"/>
      <c r="E30" s="3">
        <v>8000</v>
      </c>
      <c r="F30" s="3">
        <v>0</v>
      </c>
      <c r="G30" s="3">
        <v>0</v>
      </c>
      <c r="J30"/>
      <c r="K30"/>
    </row>
    <row r="31" spans="1:12" x14ac:dyDescent="0.25">
      <c r="A31" s="7">
        <v>42</v>
      </c>
      <c r="B31" s="1" t="s">
        <v>20</v>
      </c>
      <c r="C31" s="3">
        <v>26455.82</v>
      </c>
      <c r="D31" s="3">
        <v>31427</v>
      </c>
      <c r="E31" s="3">
        <v>10000</v>
      </c>
      <c r="F31" s="3">
        <v>7000</v>
      </c>
      <c r="G31" s="3">
        <v>7000</v>
      </c>
      <c r="J31"/>
      <c r="K31"/>
    </row>
    <row r="32" spans="1:12" x14ac:dyDescent="0.25">
      <c r="A32" s="7">
        <v>45</v>
      </c>
      <c r="B32" s="1" t="s">
        <v>21</v>
      </c>
      <c r="C32" s="3">
        <v>0</v>
      </c>
      <c r="D32" s="3"/>
      <c r="E32" s="3">
        <v>2000</v>
      </c>
      <c r="F32" s="3">
        <v>1000</v>
      </c>
      <c r="G32" s="3">
        <v>1000</v>
      </c>
      <c r="J32"/>
      <c r="K32"/>
    </row>
    <row r="33" spans="1:11" x14ac:dyDescent="0.25">
      <c r="A33" s="19">
        <v>4</v>
      </c>
      <c r="B33" s="20" t="s">
        <v>32</v>
      </c>
      <c r="C33" s="17">
        <f>SUM(C30:C32)</f>
        <v>41672.18</v>
      </c>
      <c r="D33" s="17">
        <f t="shared" ref="D33:G33" si="2">SUM(D30:D32)</f>
        <v>31427</v>
      </c>
      <c r="E33" s="17">
        <f t="shared" si="2"/>
        <v>20000</v>
      </c>
      <c r="F33" s="17">
        <f t="shared" si="2"/>
        <v>8000</v>
      </c>
      <c r="G33" s="17">
        <f t="shared" si="2"/>
        <v>8000</v>
      </c>
      <c r="J33"/>
      <c r="K33"/>
    </row>
    <row r="34" spans="1:11" x14ac:dyDescent="0.25">
      <c r="A34" s="10">
        <v>581</v>
      </c>
      <c r="B34" s="11" t="s">
        <v>43</v>
      </c>
      <c r="C34" s="21">
        <v>0</v>
      </c>
      <c r="D34" s="21">
        <f>D35+D36+D37+D38+D39+D40</f>
        <v>0</v>
      </c>
      <c r="E34" s="21">
        <f>E41+E45</f>
        <v>382058</v>
      </c>
      <c r="F34" s="21">
        <f t="shared" ref="F34:G34" si="3">F41+F45</f>
        <v>270334</v>
      </c>
      <c r="G34" s="21">
        <f t="shared" si="3"/>
        <v>265827</v>
      </c>
      <c r="J34"/>
      <c r="K34"/>
    </row>
    <row r="35" spans="1:11" x14ac:dyDescent="0.25">
      <c r="A35" s="7" t="s">
        <v>6</v>
      </c>
      <c r="B35" s="1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J35"/>
      <c r="K35"/>
    </row>
    <row r="36" spans="1:11" x14ac:dyDescent="0.25">
      <c r="A36" s="7" t="s">
        <v>8</v>
      </c>
      <c r="B36" s="1" t="s">
        <v>16</v>
      </c>
      <c r="C36" s="3">
        <v>0</v>
      </c>
      <c r="D36" s="3">
        <v>0</v>
      </c>
      <c r="E36" s="3">
        <f>150440+1500+1250+3000</f>
        <v>156190</v>
      </c>
      <c r="F36" s="3">
        <v>211887</v>
      </c>
      <c r="G36" s="3">
        <v>194402</v>
      </c>
      <c r="J36"/>
      <c r="K36"/>
    </row>
    <row r="37" spans="1:11" x14ac:dyDescent="0.25">
      <c r="A37" s="7">
        <v>34</v>
      </c>
      <c r="B37" s="1" t="s">
        <v>18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J37"/>
      <c r="K37"/>
    </row>
    <row r="38" spans="1:11" x14ac:dyDescent="0.25">
      <c r="A38" s="7">
        <v>36</v>
      </c>
      <c r="B38" s="1" t="s">
        <v>49</v>
      </c>
      <c r="C38" s="3">
        <v>0</v>
      </c>
      <c r="D38" s="3">
        <v>0</v>
      </c>
      <c r="E38" s="3">
        <v>2000</v>
      </c>
      <c r="F38" s="3">
        <v>0</v>
      </c>
      <c r="G38" s="3">
        <v>0</v>
      </c>
      <c r="J38"/>
      <c r="K38"/>
    </row>
    <row r="39" spans="1:11" x14ac:dyDescent="0.25">
      <c r="A39" s="7">
        <v>37</v>
      </c>
      <c r="B39" s="1" t="s">
        <v>19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J39"/>
      <c r="K39"/>
    </row>
    <row r="40" spans="1:11" x14ac:dyDescent="0.25">
      <c r="A40" s="7" t="s">
        <v>13</v>
      </c>
      <c r="B40" s="1" t="s">
        <v>22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J40"/>
      <c r="K40"/>
    </row>
    <row r="41" spans="1:11" x14ac:dyDescent="0.25">
      <c r="A41" s="19">
        <v>3</v>
      </c>
      <c r="B41" s="20" t="s">
        <v>31</v>
      </c>
      <c r="C41" s="17">
        <f>C35+C36</f>
        <v>0</v>
      </c>
      <c r="D41" s="17">
        <f>D35+D36+D40</f>
        <v>0</v>
      </c>
      <c r="E41" s="17">
        <f>SUM(E35:E40)</f>
        <v>158190</v>
      </c>
      <c r="F41" s="17">
        <f>F35+F36+F37+F39+F40</f>
        <v>211887</v>
      </c>
      <c r="G41" s="17">
        <f t="shared" ref="G41" si="4">G35+G36+G37+G39+G40</f>
        <v>194402</v>
      </c>
      <c r="J41"/>
      <c r="K41"/>
    </row>
    <row r="42" spans="1:11" x14ac:dyDescent="0.25">
      <c r="A42" s="7">
        <v>41</v>
      </c>
      <c r="B42" s="1" t="s">
        <v>23</v>
      </c>
      <c r="C42" s="3">
        <v>0</v>
      </c>
      <c r="D42" s="3">
        <v>0</v>
      </c>
      <c r="E42" s="3">
        <v>28014</v>
      </c>
      <c r="F42" s="3">
        <v>23387</v>
      </c>
      <c r="G42" s="3">
        <v>30535</v>
      </c>
      <c r="J42"/>
      <c r="K42"/>
    </row>
    <row r="43" spans="1:11" x14ac:dyDescent="0.25">
      <c r="A43" s="7">
        <v>42</v>
      </c>
      <c r="B43" s="1" t="s">
        <v>20</v>
      </c>
      <c r="C43" s="3">
        <v>0</v>
      </c>
      <c r="D43" s="3">
        <v>0</v>
      </c>
      <c r="E43" s="3">
        <f>184604+2500+1250</f>
        <v>188354</v>
      </c>
      <c r="F43" s="3">
        <v>30060</v>
      </c>
      <c r="G43" s="3">
        <v>34890</v>
      </c>
      <c r="J43"/>
      <c r="K43"/>
    </row>
    <row r="44" spans="1:11" x14ac:dyDescent="0.25">
      <c r="A44" s="7">
        <v>45</v>
      </c>
      <c r="B44" s="1" t="s">
        <v>21</v>
      </c>
      <c r="C44" s="3">
        <v>0</v>
      </c>
      <c r="D44" s="3">
        <v>0</v>
      </c>
      <c r="E44" s="3">
        <v>7500</v>
      </c>
      <c r="F44" s="3">
        <v>5000</v>
      </c>
      <c r="G44" s="3">
        <v>6000</v>
      </c>
      <c r="J44"/>
      <c r="K44"/>
    </row>
    <row r="45" spans="1:11" x14ac:dyDescent="0.25">
      <c r="A45" s="19">
        <v>4</v>
      </c>
      <c r="B45" s="20" t="s">
        <v>32</v>
      </c>
      <c r="C45" s="17">
        <f>SUM(C42:C44)</f>
        <v>0</v>
      </c>
      <c r="D45" s="17">
        <f t="shared" ref="D45" si="5">SUM(D42:D44)</f>
        <v>0</v>
      </c>
      <c r="E45" s="17">
        <f>SUM(E42:E44)</f>
        <v>223868</v>
      </c>
      <c r="F45" s="17">
        <f t="shared" ref="F45:G45" si="6">SUM(F42:F44)</f>
        <v>58447</v>
      </c>
      <c r="G45" s="17">
        <f t="shared" si="6"/>
        <v>71425</v>
      </c>
      <c r="J45"/>
      <c r="K45"/>
    </row>
    <row r="46" spans="1:11" ht="30.75" customHeight="1" x14ac:dyDescent="0.25">
      <c r="A46" s="14" t="s">
        <v>41</v>
      </c>
      <c r="B46" s="23" t="s">
        <v>42</v>
      </c>
      <c r="C46" s="35"/>
      <c r="D46" s="28"/>
      <c r="E46" s="28"/>
      <c r="F46" s="28"/>
      <c r="G46" s="29"/>
      <c r="J46"/>
      <c r="K46"/>
    </row>
    <row r="47" spans="1:11" x14ac:dyDescent="0.25">
      <c r="A47" s="10">
        <v>31</v>
      </c>
      <c r="B47" s="11" t="s">
        <v>7</v>
      </c>
      <c r="C47" s="21">
        <f>C53+C57+C59</f>
        <v>492080.02</v>
      </c>
      <c r="D47" s="21">
        <f>D53+D57+D59</f>
        <v>379682</v>
      </c>
      <c r="E47" s="21">
        <f>E53+E57</f>
        <v>557935</v>
      </c>
      <c r="F47" s="21">
        <f t="shared" ref="F47:G47" si="7">F53+F57</f>
        <v>521116</v>
      </c>
      <c r="G47" s="21">
        <f t="shared" si="7"/>
        <v>504116</v>
      </c>
      <c r="J47"/>
      <c r="K47"/>
    </row>
    <row r="48" spans="1:11" x14ac:dyDescent="0.25">
      <c r="A48" s="7" t="s">
        <v>6</v>
      </c>
      <c r="B48" s="1" t="s">
        <v>17</v>
      </c>
      <c r="C48" s="3">
        <v>462274.52</v>
      </c>
      <c r="D48" s="3">
        <v>275332</v>
      </c>
      <c r="E48" s="3">
        <v>341635</v>
      </c>
      <c r="F48" s="3">
        <v>347275</v>
      </c>
      <c r="G48" s="3">
        <v>347275</v>
      </c>
    </row>
    <row r="49" spans="1:7" x14ac:dyDescent="0.25">
      <c r="A49" s="7" t="s">
        <v>8</v>
      </c>
      <c r="B49" s="1" t="s">
        <v>16</v>
      </c>
      <c r="C49" s="3">
        <v>25899.33</v>
      </c>
      <c r="D49" s="3">
        <v>104200</v>
      </c>
      <c r="E49" s="3">
        <v>186050</v>
      </c>
      <c r="F49" s="3">
        <v>149591</v>
      </c>
      <c r="G49" s="3">
        <v>140591</v>
      </c>
    </row>
    <row r="50" spans="1:7" x14ac:dyDescent="0.25">
      <c r="A50" s="7" t="s">
        <v>9</v>
      </c>
      <c r="B50" s="1" t="s">
        <v>18</v>
      </c>
      <c r="C50" s="3">
        <v>0</v>
      </c>
      <c r="D50" s="3">
        <v>150</v>
      </c>
      <c r="E50" s="3">
        <v>0</v>
      </c>
      <c r="F50" s="3">
        <v>0</v>
      </c>
      <c r="G50" s="3">
        <v>0</v>
      </c>
    </row>
    <row r="51" spans="1:7" x14ac:dyDescent="0.25">
      <c r="A51" s="7" t="s">
        <v>10</v>
      </c>
      <c r="B51" s="1" t="s">
        <v>19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</row>
    <row r="52" spans="1:7" x14ac:dyDescent="0.25">
      <c r="A52" s="7" t="s">
        <v>13</v>
      </c>
      <c r="B52" s="1" t="s">
        <v>22</v>
      </c>
      <c r="C52" s="3">
        <v>3606.17</v>
      </c>
      <c r="D52" s="3">
        <v>0</v>
      </c>
      <c r="E52" s="3">
        <v>250</v>
      </c>
      <c r="F52" s="3">
        <v>250</v>
      </c>
      <c r="G52" s="3">
        <v>250</v>
      </c>
    </row>
    <row r="53" spans="1:7" x14ac:dyDescent="0.25">
      <c r="A53" s="19">
        <v>3</v>
      </c>
      <c r="B53" s="20" t="s">
        <v>31</v>
      </c>
      <c r="C53" s="17">
        <f>C48+C49+C50+C51+C52</f>
        <v>491780.02</v>
      </c>
      <c r="D53" s="17">
        <f>D48+D49+D50+D51+D52</f>
        <v>379682</v>
      </c>
      <c r="E53" s="17">
        <f>E48+E49+E50+E51+E52</f>
        <v>527935</v>
      </c>
      <c r="F53" s="17">
        <f t="shared" ref="F53:G53" si="8">F48+F49+F50+F51+F52</f>
        <v>497116</v>
      </c>
      <c r="G53" s="17">
        <f t="shared" si="8"/>
        <v>488116</v>
      </c>
    </row>
    <row r="54" spans="1:7" x14ac:dyDescent="0.25">
      <c r="A54" s="7" t="s">
        <v>11</v>
      </c>
      <c r="B54" s="1" t="s">
        <v>23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</row>
    <row r="55" spans="1:7" x14ac:dyDescent="0.25">
      <c r="A55" s="7" t="s">
        <v>12</v>
      </c>
      <c r="B55" s="1" t="s">
        <v>20</v>
      </c>
      <c r="C55" s="3">
        <v>0</v>
      </c>
      <c r="D55" s="3">
        <v>0</v>
      </c>
      <c r="E55" s="3">
        <v>22500</v>
      </c>
      <c r="F55" s="3">
        <v>16500</v>
      </c>
      <c r="G55" s="3">
        <v>12500</v>
      </c>
    </row>
    <row r="56" spans="1:7" x14ac:dyDescent="0.25">
      <c r="A56" s="7" t="s">
        <v>14</v>
      </c>
      <c r="B56" s="1" t="s">
        <v>21</v>
      </c>
      <c r="C56" s="3">
        <v>0</v>
      </c>
      <c r="D56" s="3">
        <v>0</v>
      </c>
      <c r="E56" s="3">
        <v>7500</v>
      </c>
      <c r="F56" s="3">
        <v>7500</v>
      </c>
      <c r="G56" s="3">
        <v>3500</v>
      </c>
    </row>
    <row r="57" spans="1:7" x14ac:dyDescent="0.25">
      <c r="A57" s="19">
        <v>4</v>
      </c>
      <c r="B57" s="20" t="s">
        <v>32</v>
      </c>
      <c r="C57" s="17">
        <v>0</v>
      </c>
      <c r="D57" s="17">
        <f>D54+D55+D56</f>
        <v>0</v>
      </c>
      <c r="E57" s="17">
        <f>E54+E55+E56</f>
        <v>30000</v>
      </c>
      <c r="F57" s="17">
        <f t="shared" ref="F57:G57" si="9">F54+F55+F56</f>
        <v>24000</v>
      </c>
      <c r="G57" s="17">
        <f t="shared" si="9"/>
        <v>16000</v>
      </c>
    </row>
    <row r="58" spans="1:7" x14ac:dyDescent="0.25">
      <c r="A58" s="7">
        <v>51</v>
      </c>
      <c r="B58" s="1" t="s">
        <v>52</v>
      </c>
      <c r="C58" s="3">
        <v>300</v>
      </c>
      <c r="D58" s="3">
        <v>0</v>
      </c>
      <c r="E58" s="3"/>
      <c r="F58" s="3"/>
      <c r="G58" s="3"/>
    </row>
    <row r="59" spans="1:7" x14ac:dyDescent="0.25">
      <c r="A59" s="19">
        <v>5</v>
      </c>
      <c r="B59" s="20" t="s">
        <v>53</v>
      </c>
      <c r="C59" s="17">
        <f>C58</f>
        <v>300</v>
      </c>
      <c r="D59" s="17">
        <v>0</v>
      </c>
      <c r="E59" s="17"/>
      <c r="F59" s="17"/>
      <c r="G59" s="17"/>
    </row>
    <row r="60" spans="1:7" x14ac:dyDescent="0.25">
      <c r="A60" s="10">
        <v>43</v>
      </c>
      <c r="B60" s="11" t="s">
        <v>29</v>
      </c>
      <c r="C60" s="21">
        <f>C66+C70</f>
        <v>693390.96</v>
      </c>
      <c r="D60" s="21">
        <f>D66+D70</f>
        <v>825499</v>
      </c>
      <c r="E60" s="21">
        <f>E66+E70</f>
        <v>490489</v>
      </c>
      <c r="F60" s="21">
        <f t="shared" ref="F60:G60" si="10">F66+F70</f>
        <v>490489</v>
      </c>
      <c r="G60" s="21">
        <f t="shared" si="10"/>
        <v>490489</v>
      </c>
    </row>
    <row r="61" spans="1:7" x14ac:dyDescent="0.25">
      <c r="A61" s="7" t="s">
        <v>6</v>
      </c>
      <c r="B61" s="1" t="s">
        <v>17</v>
      </c>
      <c r="C61" s="3">
        <v>268882.84999999998</v>
      </c>
      <c r="D61" s="3">
        <v>133666</v>
      </c>
      <c r="E61" s="3">
        <v>103665</v>
      </c>
      <c r="F61" s="3">
        <v>103665</v>
      </c>
      <c r="G61" s="3">
        <v>104040</v>
      </c>
    </row>
    <row r="62" spans="1:7" x14ac:dyDescent="0.25">
      <c r="A62" s="7" t="s">
        <v>8</v>
      </c>
      <c r="B62" s="1" t="s">
        <v>16</v>
      </c>
      <c r="C62" s="3">
        <v>397126.13</v>
      </c>
      <c r="D62" s="3">
        <v>463400</v>
      </c>
      <c r="E62" s="3">
        <v>303923</v>
      </c>
      <c r="F62" s="3">
        <v>313731</v>
      </c>
      <c r="G62" s="3">
        <v>323949</v>
      </c>
    </row>
    <row r="63" spans="1:7" x14ac:dyDescent="0.25">
      <c r="A63" s="7" t="s">
        <v>9</v>
      </c>
      <c r="B63" s="1" t="s">
        <v>18</v>
      </c>
      <c r="C63" s="3">
        <v>2912.95</v>
      </c>
      <c r="D63" s="3">
        <v>5000</v>
      </c>
      <c r="E63" s="3">
        <v>3250</v>
      </c>
      <c r="F63" s="3">
        <v>3408</v>
      </c>
      <c r="G63" s="3">
        <v>3573</v>
      </c>
    </row>
    <row r="64" spans="1:7" x14ac:dyDescent="0.25">
      <c r="A64" s="7" t="s">
        <v>10</v>
      </c>
      <c r="B64" s="1" t="s">
        <v>19</v>
      </c>
      <c r="C64" s="3">
        <v>40</v>
      </c>
      <c r="D64" s="3">
        <v>3500</v>
      </c>
      <c r="E64" s="3">
        <v>0</v>
      </c>
      <c r="F64" s="3">
        <v>0</v>
      </c>
      <c r="G64" s="3">
        <v>0</v>
      </c>
    </row>
    <row r="65" spans="1:7" x14ac:dyDescent="0.25">
      <c r="A65" s="7" t="s">
        <v>13</v>
      </c>
      <c r="B65" s="1" t="s">
        <v>22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</row>
    <row r="66" spans="1:7" x14ac:dyDescent="0.25">
      <c r="A66" s="19">
        <v>3</v>
      </c>
      <c r="B66" s="20" t="s">
        <v>31</v>
      </c>
      <c r="C66" s="17">
        <f>C61+C62+C63+C64+C65</f>
        <v>668961.92999999993</v>
      </c>
      <c r="D66" s="17">
        <f>D61+D62+D63+D64+D65</f>
        <v>605566</v>
      </c>
      <c r="E66" s="17">
        <f>E61+E62+E63+E64</f>
        <v>410838</v>
      </c>
      <c r="F66" s="17">
        <f>F61+F62+F63+F64</f>
        <v>420804</v>
      </c>
      <c r="G66" s="17">
        <f>G61+G62+G63+G64</f>
        <v>431562</v>
      </c>
    </row>
    <row r="67" spans="1:7" x14ac:dyDescent="0.25">
      <c r="A67" s="7" t="s">
        <v>11</v>
      </c>
      <c r="B67" s="1" t="s">
        <v>23</v>
      </c>
      <c r="C67" s="3">
        <v>6952.5</v>
      </c>
      <c r="D67" s="3">
        <v>15000</v>
      </c>
      <c r="E67" s="3">
        <v>13000</v>
      </c>
      <c r="F67" s="3">
        <v>11385</v>
      </c>
      <c r="G67" s="3">
        <v>11000</v>
      </c>
    </row>
    <row r="68" spans="1:7" x14ac:dyDescent="0.25">
      <c r="A68" s="7" t="s">
        <v>12</v>
      </c>
      <c r="B68" s="1" t="s">
        <v>20</v>
      </c>
      <c r="C68" s="3">
        <v>17476.53</v>
      </c>
      <c r="D68" s="3">
        <v>191933</v>
      </c>
      <c r="E68" s="3">
        <v>63151</v>
      </c>
      <c r="F68" s="3">
        <v>54800</v>
      </c>
      <c r="G68" s="3">
        <v>45927</v>
      </c>
    </row>
    <row r="69" spans="1:7" x14ac:dyDescent="0.25">
      <c r="A69" s="7" t="s">
        <v>14</v>
      </c>
      <c r="B69" s="1" t="s">
        <v>21</v>
      </c>
      <c r="C69" s="3">
        <v>0</v>
      </c>
      <c r="D69" s="3">
        <v>13000</v>
      </c>
      <c r="E69" s="3">
        <v>3500</v>
      </c>
      <c r="F69" s="3">
        <v>3500</v>
      </c>
      <c r="G69" s="3">
        <v>2000</v>
      </c>
    </row>
    <row r="70" spans="1:7" x14ac:dyDescent="0.25">
      <c r="A70" s="19">
        <v>4</v>
      </c>
      <c r="B70" s="20" t="s">
        <v>32</v>
      </c>
      <c r="C70" s="17">
        <f>C67+C68+C69</f>
        <v>24429.03</v>
      </c>
      <c r="D70" s="17">
        <f>SUM(D67:D69)</f>
        <v>219933</v>
      </c>
      <c r="E70" s="17">
        <f>SUM(E67:E69)</f>
        <v>79651</v>
      </c>
      <c r="F70" s="17">
        <f t="shared" ref="F70:G70" si="11">SUM(F67:F69)</f>
        <v>69685</v>
      </c>
      <c r="G70" s="17">
        <f t="shared" si="11"/>
        <v>58927</v>
      </c>
    </row>
    <row r="71" spans="1:7" x14ac:dyDescent="0.25">
      <c r="A71" s="10">
        <v>51</v>
      </c>
      <c r="B71" s="11" t="s">
        <v>4</v>
      </c>
      <c r="C71" s="21">
        <v>0</v>
      </c>
      <c r="D71" s="21">
        <f>D75+D79</f>
        <v>2720</v>
      </c>
      <c r="E71" s="21">
        <f>E75+E79</f>
        <v>8340</v>
      </c>
      <c r="F71" s="21">
        <v>0</v>
      </c>
      <c r="G71" s="21">
        <v>0</v>
      </c>
    </row>
    <row r="72" spans="1:7" x14ac:dyDescent="0.25">
      <c r="A72" s="7" t="s">
        <v>6</v>
      </c>
      <c r="B72" s="1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3" spans="1:7" x14ac:dyDescent="0.25">
      <c r="A73" s="7" t="s">
        <v>8</v>
      </c>
      <c r="B73" s="1" t="s">
        <v>16</v>
      </c>
      <c r="C73" s="3">
        <v>0</v>
      </c>
      <c r="D73" s="3">
        <v>2720</v>
      </c>
      <c r="E73" s="3">
        <v>8340</v>
      </c>
      <c r="F73" s="3">
        <v>0</v>
      </c>
      <c r="G73" s="3">
        <v>0</v>
      </c>
    </row>
    <row r="74" spans="1:7" x14ac:dyDescent="0.25">
      <c r="A74" s="7" t="s">
        <v>9</v>
      </c>
      <c r="B74" s="1" t="s">
        <v>18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x14ac:dyDescent="0.25">
      <c r="A75" s="19">
        <v>3</v>
      </c>
      <c r="B75" s="20" t="s">
        <v>31</v>
      </c>
      <c r="C75" s="17">
        <f>C72+C73+C74</f>
        <v>0</v>
      </c>
      <c r="D75" s="17">
        <f>D72+D73+D74</f>
        <v>2720</v>
      </c>
      <c r="E75" s="17">
        <f>E73</f>
        <v>8340</v>
      </c>
      <c r="F75" s="17">
        <f t="shared" ref="F75:G75" si="12">F73</f>
        <v>0</v>
      </c>
      <c r="G75" s="17">
        <f t="shared" si="12"/>
        <v>0</v>
      </c>
    </row>
    <row r="76" spans="1:7" x14ac:dyDescent="0.25">
      <c r="A76" s="7" t="s">
        <v>11</v>
      </c>
      <c r="B76" s="1" t="s">
        <v>23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</row>
    <row r="77" spans="1:7" x14ac:dyDescent="0.25">
      <c r="A77" s="7" t="s">
        <v>12</v>
      </c>
      <c r="B77" s="1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</row>
    <row r="78" spans="1:7" x14ac:dyDescent="0.25">
      <c r="A78" s="7" t="s">
        <v>14</v>
      </c>
      <c r="B78" s="1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</row>
    <row r="79" spans="1:7" x14ac:dyDescent="0.25">
      <c r="A79" s="19">
        <v>4</v>
      </c>
      <c r="B79" s="20" t="s">
        <v>32</v>
      </c>
      <c r="C79" s="17">
        <f>C77</f>
        <v>0</v>
      </c>
      <c r="D79" s="17">
        <f>D77</f>
        <v>0</v>
      </c>
      <c r="E79" s="17">
        <f>E77</f>
        <v>0</v>
      </c>
      <c r="F79" s="17">
        <f t="shared" ref="F79:G79" si="13">F77</f>
        <v>0</v>
      </c>
      <c r="G79" s="17">
        <f t="shared" si="13"/>
        <v>0</v>
      </c>
    </row>
    <row r="80" spans="1:7" x14ac:dyDescent="0.25">
      <c r="A80" s="10">
        <v>52</v>
      </c>
      <c r="B80" s="11" t="s">
        <v>4</v>
      </c>
      <c r="C80" s="21">
        <f>C84+C88</f>
        <v>131365.16</v>
      </c>
      <c r="D80" s="21">
        <f>D84+D88</f>
        <v>161025</v>
      </c>
      <c r="E80" s="21">
        <v>0</v>
      </c>
      <c r="F80" s="21">
        <v>0</v>
      </c>
      <c r="G80" s="21">
        <v>0</v>
      </c>
    </row>
    <row r="81" spans="1:7" x14ac:dyDescent="0.25">
      <c r="A81" s="7" t="s">
        <v>6</v>
      </c>
      <c r="B81" s="1" t="s">
        <v>17</v>
      </c>
      <c r="C81" s="3">
        <v>20380.8</v>
      </c>
      <c r="D81" s="3">
        <v>13770</v>
      </c>
      <c r="E81" s="3">
        <v>0</v>
      </c>
      <c r="F81" s="3">
        <v>0</v>
      </c>
      <c r="G81" s="3">
        <v>0</v>
      </c>
    </row>
    <row r="82" spans="1:7" x14ac:dyDescent="0.25">
      <c r="A82" s="7" t="s">
        <v>8</v>
      </c>
      <c r="B82" s="1" t="s">
        <v>16</v>
      </c>
      <c r="C82" s="3">
        <v>110984.36</v>
      </c>
      <c r="D82" s="3">
        <f>21920+65138</f>
        <v>87058</v>
      </c>
      <c r="E82" s="3">
        <v>0</v>
      </c>
      <c r="F82" s="3">
        <v>0</v>
      </c>
      <c r="G82" s="3">
        <v>0</v>
      </c>
    </row>
    <row r="83" spans="1:7" x14ac:dyDescent="0.25">
      <c r="A83" s="7" t="s">
        <v>9</v>
      </c>
      <c r="B83" s="1" t="s">
        <v>18</v>
      </c>
      <c r="C83" s="3"/>
      <c r="D83" s="3">
        <v>0</v>
      </c>
      <c r="E83" s="3">
        <v>0</v>
      </c>
      <c r="F83" s="3">
        <v>0</v>
      </c>
      <c r="G83" s="3">
        <v>0</v>
      </c>
    </row>
    <row r="84" spans="1:7" x14ac:dyDescent="0.25">
      <c r="A84" s="19">
        <v>3</v>
      </c>
      <c r="B84" s="20" t="s">
        <v>31</v>
      </c>
      <c r="C84" s="25">
        <f>C81+C82+C83</f>
        <v>131365.16</v>
      </c>
      <c r="D84" s="25">
        <f>D81+D82+D83</f>
        <v>100828</v>
      </c>
      <c r="E84" s="25">
        <f>E82</f>
        <v>0</v>
      </c>
      <c r="F84" s="25">
        <f t="shared" ref="F84:G84" si="14">F82</f>
        <v>0</v>
      </c>
      <c r="G84" s="25">
        <f t="shared" si="14"/>
        <v>0</v>
      </c>
    </row>
    <row r="85" spans="1:7" x14ac:dyDescent="0.25">
      <c r="A85" s="7" t="s">
        <v>11</v>
      </c>
      <c r="B85" s="1" t="s">
        <v>23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</row>
    <row r="86" spans="1:7" x14ac:dyDescent="0.25">
      <c r="A86" s="7" t="s">
        <v>12</v>
      </c>
      <c r="B86" s="1" t="s">
        <v>20</v>
      </c>
      <c r="C86" s="3">
        <v>0</v>
      </c>
      <c r="D86" s="3">
        <f>44500+15697</f>
        <v>60197</v>
      </c>
      <c r="E86" s="3">
        <v>0</v>
      </c>
      <c r="F86" s="3">
        <v>0</v>
      </c>
      <c r="G86" s="3">
        <v>0</v>
      </c>
    </row>
    <row r="87" spans="1:7" x14ac:dyDescent="0.25">
      <c r="A87" s="7" t="s">
        <v>14</v>
      </c>
      <c r="B87" s="1" t="s">
        <v>21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</row>
    <row r="88" spans="1:7" x14ac:dyDescent="0.25">
      <c r="A88" s="19">
        <v>4</v>
      </c>
      <c r="B88" s="20" t="s">
        <v>32</v>
      </c>
      <c r="C88" s="17">
        <f>C86</f>
        <v>0</v>
      </c>
      <c r="D88" s="17">
        <f>D86</f>
        <v>60197</v>
      </c>
      <c r="E88" s="17">
        <f>E86</f>
        <v>0</v>
      </c>
      <c r="F88" s="17">
        <v>0</v>
      </c>
      <c r="G88" s="17">
        <f t="shared" ref="G88" si="15">G86</f>
        <v>0</v>
      </c>
    </row>
    <row r="89" spans="1:7" x14ac:dyDescent="0.25">
      <c r="A89" s="10" t="s">
        <v>26</v>
      </c>
      <c r="B89" s="11" t="s">
        <v>5</v>
      </c>
      <c r="C89" s="21">
        <f>C93+C97</f>
        <v>44696.77</v>
      </c>
      <c r="D89" s="21">
        <f>D93+D97</f>
        <v>20498</v>
      </c>
      <c r="E89" s="21">
        <v>0</v>
      </c>
      <c r="F89" s="21">
        <v>0</v>
      </c>
      <c r="G89" s="21">
        <v>0</v>
      </c>
    </row>
    <row r="90" spans="1:7" x14ac:dyDescent="0.25">
      <c r="A90" s="7" t="s">
        <v>6</v>
      </c>
      <c r="B90" s="1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</row>
    <row r="91" spans="1:7" x14ac:dyDescent="0.25">
      <c r="A91" s="7" t="s">
        <v>8</v>
      </c>
      <c r="B91" s="1" t="s">
        <v>16</v>
      </c>
      <c r="C91" s="3">
        <v>8766.56</v>
      </c>
      <c r="D91" s="3">
        <v>20498</v>
      </c>
      <c r="E91" s="3">
        <v>0</v>
      </c>
      <c r="F91" s="3">
        <v>0</v>
      </c>
      <c r="G91" s="3">
        <v>0</v>
      </c>
    </row>
    <row r="92" spans="1:7" x14ac:dyDescent="0.25">
      <c r="A92" s="7" t="s">
        <v>9</v>
      </c>
      <c r="B92" s="1" t="s">
        <v>18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</row>
    <row r="93" spans="1:7" x14ac:dyDescent="0.25">
      <c r="A93" s="19">
        <v>3</v>
      </c>
      <c r="B93" s="20" t="s">
        <v>31</v>
      </c>
      <c r="C93" s="17">
        <f>C90+C91+C92</f>
        <v>8766.56</v>
      </c>
      <c r="D93" s="17">
        <f>D90+D91</f>
        <v>20498</v>
      </c>
      <c r="E93" s="17">
        <v>0</v>
      </c>
      <c r="F93" s="17">
        <v>0</v>
      </c>
      <c r="G93" s="17">
        <v>0</v>
      </c>
    </row>
    <row r="94" spans="1:7" x14ac:dyDescent="0.25">
      <c r="A94" s="7" t="s">
        <v>11</v>
      </c>
      <c r="B94" s="1" t="s">
        <v>23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</row>
    <row r="95" spans="1:7" x14ac:dyDescent="0.25">
      <c r="A95" s="7" t="s">
        <v>12</v>
      </c>
      <c r="B95" s="1" t="s">
        <v>20</v>
      </c>
      <c r="C95" s="3">
        <v>35930.21</v>
      </c>
      <c r="D95" s="3">
        <v>0</v>
      </c>
      <c r="E95" s="3">
        <v>0</v>
      </c>
      <c r="F95" s="3">
        <v>0</v>
      </c>
      <c r="G95" s="3">
        <v>0</v>
      </c>
    </row>
    <row r="96" spans="1:7" x14ac:dyDescent="0.25">
      <c r="A96" s="7" t="s">
        <v>14</v>
      </c>
      <c r="B96" s="1" t="s">
        <v>21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</row>
    <row r="97" spans="1:7" x14ac:dyDescent="0.25">
      <c r="A97" s="19">
        <v>4</v>
      </c>
      <c r="B97" s="20" t="s">
        <v>32</v>
      </c>
      <c r="C97" s="17">
        <f>C94+C95+C96</f>
        <v>35930.21</v>
      </c>
      <c r="D97" s="17">
        <f>D94+D95+D96</f>
        <v>0</v>
      </c>
      <c r="E97" s="17">
        <f>E94+E95+E96</f>
        <v>0</v>
      </c>
      <c r="F97" s="17">
        <f t="shared" ref="F97" si="16">F94+F95+F96</f>
        <v>0</v>
      </c>
      <c r="G97" s="17">
        <f t="shared" ref="G97" si="17">G94+G95+G96</f>
        <v>0</v>
      </c>
    </row>
    <row r="98" spans="1:7" ht="22.5" x14ac:dyDescent="0.25">
      <c r="A98" s="8" t="s">
        <v>47</v>
      </c>
      <c r="B98" s="16" t="s">
        <v>48</v>
      </c>
      <c r="C98" s="27"/>
      <c r="D98" s="28"/>
      <c r="E98" s="28"/>
      <c r="F98" s="28"/>
      <c r="G98" s="29"/>
    </row>
    <row r="99" spans="1:7" x14ac:dyDescent="0.25">
      <c r="A99" s="10">
        <v>53</v>
      </c>
      <c r="B99" s="11" t="s">
        <v>46</v>
      </c>
      <c r="C99" s="21">
        <v>0</v>
      </c>
      <c r="D99" s="21">
        <v>0</v>
      </c>
      <c r="E99" s="21">
        <f>E105+E109</f>
        <v>123250</v>
      </c>
      <c r="F99" s="21">
        <f t="shared" ref="F99:G99" si="18">F105+F109</f>
        <v>4600</v>
      </c>
      <c r="G99" s="21">
        <f t="shared" si="18"/>
        <v>0</v>
      </c>
    </row>
    <row r="100" spans="1:7" x14ac:dyDescent="0.25">
      <c r="A100" s="7" t="s">
        <v>6</v>
      </c>
      <c r="B100" s="1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</row>
    <row r="101" spans="1:7" x14ac:dyDescent="0.25">
      <c r="A101" s="7" t="s">
        <v>8</v>
      </c>
      <c r="B101" s="1" t="s">
        <v>16</v>
      </c>
      <c r="C101" s="3">
        <v>0</v>
      </c>
      <c r="D101" s="3">
        <v>0</v>
      </c>
      <c r="E101" s="3">
        <v>20250</v>
      </c>
      <c r="F101" s="3">
        <v>4600</v>
      </c>
      <c r="G101" s="3">
        <v>0</v>
      </c>
    </row>
    <row r="102" spans="1:7" x14ac:dyDescent="0.25">
      <c r="A102" s="7" t="s">
        <v>9</v>
      </c>
      <c r="B102" s="1" t="s">
        <v>18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</row>
    <row r="103" spans="1:7" x14ac:dyDescent="0.25">
      <c r="A103" s="7" t="s">
        <v>10</v>
      </c>
      <c r="B103" s="1" t="s">
        <v>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</row>
    <row r="104" spans="1:7" x14ac:dyDescent="0.25">
      <c r="A104" s="7" t="s">
        <v>13</v>
      </c>
      <c r="B104" s="1" t="s">
        <v>22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</row>
    <row r="105" spans="1:7" x14ac:dyDescent="0.25">
      <c r="A105" s="19">
        <v>3</v>
      </c>
      <c r="B105" s="20" t="s">
        <v>31</v>
      </c>
      <c r="C105" s="17">
        <f>C100+C101+C102+C103</f>
        <v>0</v>
      </c>
      <c r="D105" s="17">
        <f>D100+D101+D102+D103+D104</f>
        <v>0</v>
      </c>
      <c r="E105" s="17">
        <f>E100+E101</f>
        <v>20250</v>
      </c>
      <c r="F105" s="17">
        <f t="shared" ref="F105" si="19">F100+F101</f>
        <v>4600</v>
      </c>
      <c r="G105" s="17">
        <f>G100+G101</f>
        <v>0</v>
      </c>
    </row>
    <row r="106" spans="1:7" x14ac:dyDescent="0.25">
      <c r="A106" s="7" t="s">
        <v>11</v>
      </c>
      <c r="B106" s="1" t="s">
        <v>23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</row>
    <row r="107" spans="1:7" x14ac:dyDescent="0.25">
      <c r="A107" s="7" t="s">
        <v>12</v>
      </c>
      <c r="B107" s="1" t="s">
        <v>20</v>
      </c>
      <c r="C107" s="3">
        <v>0</v>
      </c>
      <c r="D107" s="3">
        <v>0</v>
      </c>
      <c r="E107" s="3">
        <v>103000</v>
      </c>
      <c r="F107" s="3">
        <v>0</v>
      </c>
      <c r="G107" s="3">
        <v>0</v>
      </c>
    </row>
    <row r="108" spans="1:7" x14ac:dyDescent="0.25">
      <c r="A108" s="7" t="s">
        <v>14</v>
      </c>
      <c r="B108" s="1" t="s">
        <v>21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</row>
    <row r="109" spans="1:7" x14ac:dyDescent="0.25">
      <c r="A109" s="19">
        <v>4</v>
      </c>
      <c r="B109" s="20" t="s">
        <v>32</v>
      </c>
      <c r="C109" s="17">
        <v>0</v>
      </c>
      <c r="D109" s="17">
        <f>D106+D107+D108</f>
        <v>0</v>
      </c>
      <c r="E109" s="17">
        <f>E106+E107+E108</f>
        <v>103000</v>
      </c>
      <c r="F109" s="17">
        <f t="shared" ref="F109:G109" si="20">F106+F107+F108</f>
        <v>0</v>
      </c>
      <c r="G109" s="17">
        <f t="shared" si="20"/>
        <v>0</v>
      </c>
    </row>
    <row r="111" spans="1:7" x14ac:dyDescent="0.25">
      <c r="B111" s="26" t="s">
        <v>51</v>
      </c>
      <c r="C111" s="24">
        <f>C11+C12+C13+C14+C15+C16+C17+C18+C19+C20</f>
        <v>5794212.1099999985</v>
      </c>
      <c r="D111" s="24">
        <f>D11+D12+D13+D14+D15+D16+D17+D18+D19+D20</f>
        <v>6879533</v>
      </c>
      <c r="E111" s="24">
        <f>E11+E12+E13+E14+E15+E16+E17+E18+E19+E20</f>
        <v>6995163</v>
      </c>
      <c r="F111" s="24">
        <f>F11+F12+F13+F14+F15+F16+F17+F18+F19+F20</f>
        <v>6587209</v>
      </c>
      <c r="G111" s="24">
        <f>G11+G12+G13+G14+G15+G16+G17+G18+G19+G20</f>
        <v>6585134</v>
      </c>
    </row>
    <row r="112" spans="1:7" x14ac:dyDescent="0.25">
      <c r="B112" s="26" t="s">
        <v>50</v>
      </c>
      <c r="C112" s="24">
        <f>C99+C89+C80+C71+C60+C47+C34+C23</f>
        <v>6043076.3499999996</v>
      </c>
      <c r="D112" s="24">
        <f>D99+D89+D80+D71+D60+D47+D34+D23</f>
        <v>6862231</v>
      </c>
      <c r="E112" s="24">
        <f>E99+E89+E80+E71+E60+E47+E34+E23</f>
        <v>6875971</v>
      </c>
      <c r="F112" s="24">
        <f>F99+F89+F80+F71+F60+F47+F34+F23</f>
        <v>6538497</v>
      </c>
      <c r="G112" s="24">
        <f>G99+G89+G80+G71+G60+G47+G34+G23</f>
        <v>6531315</v>
      </c>
    </row>
  </sheetData>
  <sortState ref="D67:G70">
    <sortCondition ref="G69"/>
  </sortState>
  <mergeCells count="6">
    <mergeCell ref="C98:G98"/>
    <mergeCell ref="B6:F6"/>
    <mergeCell ref="B7:F7"/>
    <mergeCell ref="C46:G46"/>
    <mergeCell ref="C22:G22"/>
    <mergeCell ref="C21:G21"/>
  </mergeCells>
  <pageMargins left="0.31496062992125984" right="0.31496062992125984" top="0.27559055118110237" bottom="0.27559055118110237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PREDLOŽAK</vt:lpstr>
      <vt:lpstr>PREDLOŽAK!Print_Titles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Ana Borzić</cp:lastModifiedBy>
  <cp:lastPrinted>2025-10-24T10:28:32Z</cp:lastPrinted>
  <dcterms:created xsi:type="dcterms:W3CDTF">2022-10-31T10:11:38Z</dcterms:created>
  <dcterms:modified xsi:type="dcterms:W3CDTF">2025-10-24T10:28:37Z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